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Fusion\WebSite Scoping\Content1\"/>
    </mc:Choice>
  </mc:AlternateContent>
  <bookViews>
    <workbookView xWindow="0" yWindow="0" windowWidth="28800" windowHeight="12435"/>
  </bookViews>
  <sheets>
    <sheet name="ROI-patchVantage" sheetId="1" r:id="rId1"/>
    <sheet name="Parameters" sheetId="3" r:id="rId2"/>
    <sheet name="Comments" sheetId="2" r:id="rId3"/>
    <sheet name="Other Benefits &amp; Cost Savings" sheetId="6" r:id="rId4"/>
    <sheet name="Legal" sheetId="5" r:id="rId5"/>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17" i="1" l="1"/>
  <c r="C22" i="1" l="1"/>
  <c r="C27" i="1"/>
  <c r="C32" i="1"/>
  <c r="C31" i="1" l="1"/>
  <c r="C26" i="1" l="1"/>
  <c r="C21" i="1"/>
  <c r="D18" i="1" l="1"/>
  <c r="D17" i="1"/>
  <c r="M17" i="1" s="1"/>
  <c r="N17" i="1" s="1"/>
  <c r="O17" i="1" s="1"/>
  <c r="C18" i="1" l="1"/>
  <c r="M18" i="1" s="1"/>
  <c r="N18" i="1" s="1"/>
  <c r="O18" i="1" s="1"/>
  <c r="D31" i="1" l="1"/>
  <c r="D26" i="1"/>
  <c r="M26" i="1" s="1"/>
  <c r="N26" i="1" s="1"/>
  <c r="O26" i="1" s="1"/>
  <c r="D21" i="1"/>
  <c r="E18" i="1"/>
  <c r="F18" i="1" s="1"/>
  <c r="G18" i="1" s="1"/>
  <c r="D32" i="1"/>
  <c r="M32" i="1" s="1"/>
  <c r="D27" i="1"/>
  <c r="M27" i="1" s="1"/>
  <c r="N27" i="1" s="1"/>
  <c r="O27" i="1" s="1"/>
  <c r="D22" i="1"/>
  <c r="N32" i="1" l="1"/>
  <c r="O32" i="1" s="1"/>
  <c r="E22" i="1"/>
  <c r="F22" i="1" s="1"/>
  <c r="M22" i="1"/>
  <c r="E21" i="1"/>
  <c r="M21" i="1"/>
  <c r="N21" i="1" s="1"/>
  <c r="O21" i="1" s="1"/>
  <c r="P28" i="1"/>
  <c r="E31" i="1"/>
  <c r="F31" i="1" s="1"/>
  <c r="G31" i="1" s="1"/>
  <c r="M31" i="1"/>
  <c r="N31" i="1" s="1"/>
  <c r="O31" i="1" s="1"/>
  <c r="E17" i="1"/>
  <c r="E26" i="1"/>
  <c r="F26" i="1" s="1"/>
  <c r="E32" i="1"/>
  <c r="F32" i="1" s="1"/>
  <c r="E27" i="1"/>
  <c r="F27" i="1" s="1"/>
  <c r="P33" i="1" l="1"/>
  <c r="N22" i="1"/>
  <c r="O22" i="1" s="1"/>
  <c r="P23" i="1" s="1"/>
  <c r="F21" i="1"/>
  <c r="G21" i="1" s="1"/>
  <c r="F17" i="1"/>
  <c r="G17" i="1" s="1"/>
  <c r="G32" i="1"/>
  <c r="G27" i="1"/>
  <c r="G26" i="1"/>
  <c r="B5" i="1" l="1"/>
  <c r="H28" i="1"/>
  <c r="I28" i="1" s="1"/>
  <c r="H33" i="1"/>
  <c r="I33" i="1" s="1"/>
  <c r="G22" i="1"/>
  <c r="H23" i="1" s="1"/>
  <c r="I23" i="1" s="1"/>
  <c r="B9" i="1" l="1"/>
  <c r="B7" i="1" s="1"/>
  <c r="F5" i="1"/>
  <c r="F7" i="1"/>
  <c r="F6" i="1"/>
  <c r="E5" i="1" l="1"/>
  <c r="E6" i="1"/>
  <c r="E7" i="1"/>
  <c r="G6" i="1"/>
</calcChain>
</file>

<file path=xl/sharedStrings.xml><?xml version="1.0" encoding="utf-8"?>
<sst xmlns="http://schemas.openxmlformats.org/spreadsheetml/2006/main" count="111" uniqueCount="108">
  <si>
    <t>The figures for patching and cloning are also conservative -in fact if they are not doing these tasks what re they doing ?</t>
  </si>
  <si>
    <t>Total Environments</t>
  </si>
  <si>
    <t>RDBMS Hourly Rate/USD</t>
  </si>
  <si>
    <t>E-Business Suite Rate/USD</t>
  </si>
  <si>
    <t>Fusion Hourly Rate/USD</t>
  </si>
  <si>
    <t>Assume customer has E-Business Suite and Fusion = Co-Existence Model</t>
  </si>
  <si>
    <t>48 Weeks in a year</t>
  </si>
  <si>
    <t>Number of Shifts</t>
  </si>
  <si>
    <t>Number of Shifts for a 9am-5pm operation but many DBA operations work 24 by 7 and therefore have 3 shifts</t>
  </si>
  <si>
    <t>Regardless of shifts backups are taken daily for only a few environments</t>
  </si>
  <si>
    <t xml:space="preserve">RAC RDBMS rate/USD </t>
  </si>
  <si>
    <t xml:space="preserve">Application Nodes </t>
  </si>
  <si>
    <t>RAC Nodes</t>
  </si>
  <si>
    <t>Does not include E-Business Suite/Fusion/R3 upgrades or database upgrades</t>
  </si>
  <si>
    <t>Security Patch Modifier ( every 3 months )</t>
  </si>
  <si>
    <t>Oracle RDBMS</t>
  </si>
  <si>
    <t>Oracle E-Business Suite</t>
  </si>
  <si>
    <t>Oracle Fusion</t>
  </si>
  <si>
    <t>Backup ORACLE RDBMS</t>
  </si>
  <si>
    <t xml:space="preserve">Cloning RDBMS  </t>
  </si>
  <si>
    <t xml:space="preserve">Patching RDBMS </t>
  </si>
  <si>
    <t>Cloning E-Business Suite</t>
  </si>
  <si>
    <t>Patching E-Business Suite</t>
  </si>
  <si>
    <t xml:space="preserve">Cloning Fusion  </t>
  </si>
  <si>
    <t>Patching Fusion</t>
  </si>
  <si>
    <t>Patching Percentage (%of environments patched)</t>
  </si>
  <si>
    <t>Cloning percentage (%of environments cloned)</t>
  </si>
  <si>
    <t>Productivity Rating (patching)</t>
  </si>
  <si>
    <t>Productivity Rating (cloning)</t>
  </si>
  <si>
    <t>Productivity Rating (backup)</t>
  </si>
  <si>
    <t>Productivity Rating (common tasks)</t>
  </si>
  <si>
    <t>USD</t>
  </si>
  <si>
    <t>Weekly</t>
  </si>
  <si>
    <t>DBA Hours Spent on Mangement &amp; Security</t>
  </si>
  <si>
    <t>Total Yearly Saving Oracle RDBMS Only</t>
  </si>
  <si>
    <t>← Percent of time saved</t>
  </si>
  <si>
    <t>← Every 3 months each environment will require an additional 4 hours.</t>
  </si>
  <si>
    <t>← Only the deployment time, download,upload ,apply ,capture logs</t>
  </si>
  <si>
    <t xml:space="preserve">     This is the deployment time. (The preparation time is between 3 and 5 days)</t>
  </si>
  <si>
    <t>Return on Investment patchVantage</t>
  </si>
  <si>
    <t>Where is my Technical Expenditure ?</t>
  </si>
  <si>
    <t xml:space="preserve">     Compliance and DBA Audit </t>
  </si>
  <si>
    <t xml:space="preserve">     Monitoring &amp; Alerts,Database Upgrades &amp; Installations Security Penetration Testing </t>
  </si>
  <si>
    <t xml:space="preserve">  Activity                                                                      Hours/Week       Environments      Hours Saved  </t>
  </si>
  <si>
    <t xml:space="preserve">Application Nodes Fusion </t>
  </si>
  <si>
    <t xml:space="preserve">← Fusion has 2 database Clones Identity Management and the Application  </t>
  </si>
  <si>
    <t xml:space="preserve">If Business Intelligence is included Fusion will have 3 databases and 6 Nodes . </t>
  </si>
  <si>
    <t>← For large operations this should be 52</t>
  </si>
  <si>
    <t>← For 24 by 7 operations increase this to 3</t>
  </si>
  <si>
    <t>← Set to 2 for RAC Install</t>
  </si>
  <si>
    <t>← E-Business Suite  &amp; SAP(Production)</t>
  </si>
  <si>
    <t>Activity Parameters by Customer</t>
  </si>
  <si>
    <t xml:space="preserve">DBA Technical Budget </t>
  </si>
  <si>
    <t xml:space="preserve">Expenditure </t>
  </si>
  <si>
    <t xml:space="preserve">Savings </t>
  </si>
  <si>
    <t xml:space="preserve">Total Budget </t>
  </si>
  <si>
    <t>Allocation of Technical Expenditure Savings</t>
  </si>
  <si>
    <t>E-Business Suite</t>
  </si>
  <si>
    <t xml:space="preserve">Oracle Fusion </t>
  </si>
  <si>
    <t>Number of Languages supported on ERP</t>
  </si>
  <si>
    <t>← This represents multi-lingual support on ERP. More languages equates to more patching</t>
  </si>
  <si>
    <t xml:space="preserve">Patch Cycles </t>
  </si>
  <si>
    <t>DBA Hours Spent on patching RDBMS(per instance)</t>
  </si>
  <si>
    <t>DBA Hours Spent on patching E-Business Suite(per instance)</t>
  </si>
  <si>
    <t>DBA Hours Spent on patching Fusion Suite(per instance)</t>
  </si>
  <si>
    <t>DBA Hours Spent Cloning RDBMS(per instance)</t>
  </si>
  <si>
    <t>DBA Hours Spent Cloning E-Business Suite(per instance)</t>
  </si>
  <si>
    <t>DBA Hours Spent Cloning Fusion(per instance)</t>
  </si>
  <si>
    <t>← A patch is applied on multiple environments before reaching production. Minium cycles is once on a Patch Environment then production,two cycles</t>
  </si>
  <si>
    <t>← 5 is the lowest we have seen [ One large Bank had 70 ERP Environments ]</t>
  </si>
  <si>
    <t>Average 5 environments is conservative . Also default number managed is small (between 2 and 3) so adjust according to your needs</t>
  </si>
  <si>
    <t xml:space="preserve">Golden Gate is especially useful for real-time reporting. </t>
  </si>
  <si>
    <t>A company with Data Analytics will clone environments more for to have reporting instances</t>
  </si>
  <si>
    <t>95% of all SAP Sites run Oracle RDBMS. They will also benfit from RDBMS patching,RDBMS cloning and Backups</t>
  </si>
  <si>
    <t>Average Time allocated to do E-Business Suite Clone . A typical 3 Day turnaround is quoted for such a clone. However the standard  instance(300GB) it takes 6Hours with product</t>
  </si>
  <si>
    <t xml:space="preserve">Patching for Cloning and Fusion is more complex . Environment management for Fusion is significantly. Some additional time allocated for this. </t>
  </si>
  <si>
    <t>Assumed Hourly Cost of a DBA at this Skill Level[ onsite ]</t>
  </si>
  <si>
    <t>Common Tasks(applies to all)</t>
  </si>
  <si>
    <t>Management</t>
  </si>
  <si>
    <t xml:space="preserve">Total Yearly Savings E-Business Suite </t>
  </si>
  <si>
    <t>Total Yearly Savings Fusion Applications</t>
  </si>
  <si>
    <t xml:space="preserve">       USD/Week           Total/Annum    Savings                 %Total</t>
  </si>
  <si>
    <t>← A patch is applied on multiple environments before reaching production. Minium cycles is once on a Patch Environment then Production,two cycles</t>
  </si>
  <si>
    <t>← Percent of time saved( Adjust as Required)</t>
  </si>
  <si>
    <t xml:space="preserve">← Modify according to Country &amp; Industry </t>
  </si>
  <si>
    <t>← In some sites production refresh 80% of ALL environments each time</t>
  </si>
  <si>
    <t>** Management=Password Management,History Reporting,Start/Stop Environments,E_Business Suite Custom Migrations</t>
  </si>
  <si>
    <r>
      <t xml:space="preserve">The company </t>
    </r>
    <r>
      <rPr>
        <i/>
        <sz val="11"/>
        <color theme="1"/>
        <rFont val="Calibri"/>
        <family val="2"/>
        <scheme val="minor"/>
      </rPr>
      <t>patchVantage</t>
    </r>
    <r>
      <rPr>
        <sz val="11"/>
        <color theme="1"/>
        <rFont val="Calibri"/>
        <family val="2"/>
        <scheme val="minor"/>
      </rPr>
      <t xml:space="preserve"> provides this spreadhseet as a </t>
    </r>
    <r>
      <rPr>
        <i/>
        <sz val="11"/>
        <color theme="1"/>
        <rFont val="Calibri"/>
        <family val="2"/>
        <scheme val="minor"/>
      </rPr>
      <t xml:space="preserve">Best Effort to model and simulate the workloads and costings of an Oracle Customers Site with the RDBMS,E-Business Suite and Fusion Applications </t>
    </r>
  </si>
  <si>
    <t>All the variables contained in the Parameters sheet will be vary between customers depending on the Industry ,Country and mode of business. Customers should adjust these default values accordingly</t>
  </si>
  <si>
    <t>DBA Hours Spent on Backup(per instance)</t>
  </si>
  <si>
    <t xml:space="preserve">This spreadsheet may not be replicated or distrubuted without the permission of the company . Copyright laws apply </t>
  </si>
  <si>
    <t>Increased Financial &amp; Compliance Auditing</t>
  </si>
  <si>
    <t xml:space="preserve">Potential Media Coverage </t>
  </si>
  <si>
    <t xml:space="preserve">Customer Notifications </t>
  </si>
  <si>
    <t xml:space="preserve">Reputation Loss </t>
  </si>
  <si>
    <t>Identity Theft Monitoring Services</t>
  </si>
  <si>
    <t xml:space="preserve">Legal Judgement and Regulation Fines </t>
  </si>
  <si>
    <t xml:space="preserve">Edit and Amendments to Financial Statements </t>
  </si>
  <si>
    <t>In addition to the efficencies modelled there are Benefits and Other Cost Savings</t>
  </si>
  <si>
    <t>Increase End  User Satisfaction</t>
  </si>
  <si>
    <t>Predictable Timescales and Delivery</t>
  </si>
  <si>
    <t xml:space="preserve">Contract Coverage where ISO Levels Specified </t>
  </si>
  <si>
    <t xml:space="preserve">Reduction in Maintenance Window </t>
  </si>
  <si>
    <t xml:space="preserve">  Consequence                                                                                                                                                     Gains           </t>
  </si>
  <si>
    <t xml:space="preserve">Cost of Security Breach or Downtime                                                                                                            Benefits </t>
  </si>
  <si>
    <t xml:space="preserve">Increased Employee Satisfaction </t>
  </si>
  <si>
    <t xml:space="preserve">Overnights Clones and Upgrades </t>
  </si>
  <si>
    <t xml:space="preserve">Track and Control DBA Activity </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</si>
</sst>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quot;$&quot;#,##0"/>
    <numFmt numFmtId="165" formatCode="&quot;$&quot;#,##0.00_);[Red]\(&quot;$&quot;#,##0.00\)"/>
    <numFmt numFmtId="166" formatCode="&quot;$&quot;#,##0_);[Red]\(&quot;$&quot;#,##0\)"/>
  </numFmts>
  <fonts count="20" x14ac:knownFonts="1">
    <font>
      <sz val="11"/>
      <color theme="1"/>
      <name val="Calibri"/>
      <family val="2"/>
      <scheme val="minor"/>
    </font>
    <font>
      <b/>
      <sz val="11"/>
      <color theme="1"/>
      <name val="Calibri"/>
      <family val="2"/>
      <scheme val="minor"/>
    </font>
    <font>
      <b/>
      <u/>
      <sz val="11"/>
      <color theme="1"/>
      <name val="Calibri"/>
      <family val="2"/>
      <scheme val="minor"/>
    </font>
    <font>
      <i/>
      <u/>
      <sz val="11"/>
      <color theme="1"/>
      <name val="Calibri"/>
      <family val="2"/>
      <scheme val="minor"/>
    </font>
    <font>
      <u/>
      <sz val="11"/>
      <color theme="1"/>
      <name val="Calibri"/>
      <family val="2"/>
      <scheme val="minor"/>
    </font>
    <font>
      <i/>
      <sz val="11"/>
      <color theme="1"/>
      <name val="Calibri"/>
      <family val="2"/>
      <scheme val="minor"/>
    </font>
    <font>
      <b/>
      <i/>
      <sz val="11"/>
      <color theme="1"/>
      <name val="Calibri"/>
      <family val="2"/>
      <scheme val="minor"/>
    </font>
    <font>
      <i/>
      <sz val="11"/>
      <name val="Calibri"/>
      <family val="2"/>
      <scheme val="minor"/>
    </font>
    <font>
      <sz val="11"/>
      <color theme="4" tint="-0.249977111117893"/>
      <name val="Arial"/>
      <family val="2"/>
    </font>
    <font>
      <sz val="11"/>
      <color theme="1"/>
      <name val="Arial"/>
      <family val="2"/>
    </font>
    <font>
      <sz val="24"/>
      <color theme="4"/>
      <name val="Arial"/>
      <family val="2"/>
    </font>
    <font>
      <sz val="11"/>
      <color theme="0"/>
      <name val="Arial"/>
      <family val="2"/>
    </font>
    <font>
      <b/>
      <i/>
      <u/>
      <sz val="11"/>
      <color theme="1"/>
      <name val="Calibri"/>
      <family val="2"/>
      <scheme val="minor"/>
    </font>
    <font>
      <sz val="11"/>
      <color theme="4" tint="0.79998168889431442"/>
      <name val="Arial"/>
      <family val="2"/>
    </font>
    <font>
      <b/>
      <sz val="11"/>
      <color theme="0"/>
      <name val="Arial"/>
      <family val="2"/>
    </font>
    <font>
      <b/>
      <sz val="10"/>
      <color theme="4"/>
      <name val="Arial"/>
      <family val="2"/>
    </font>
    <font>
      <b/>
      <sz val="12"/>
      <color theme="4" tint="-0.249977111117893"/>
      <name val="Arial"/>
      <family val="2"/>
    </font>
    <font>
      <b/>
      <sz val="11"/>
      <color theme="4" tint="-0.249977111117893"/>
      <name val="Arial"/>
      <family val="2"/>
    </font>
    <font>
      <b/>
      <sz val="12"/>
      <color theme="0"/>
      <name val="Arial"/>
      <family val="2"/>
    </font>
    <font>
      <b/>
      <u/>
      <sz val="12"/>
      <color theme="4" tint="-0.249977111117893"/>
      <name val="Arial"/>
      <family val="2"/>
    </font>
  </fonts>
  <fills count="10">
    <fill>
      <patternFill patternType="none"/>
    </fill>
    <fill>
      <patternFill patternType="gray125"/>
    </fill>
    <fill>
      <patternFill patternType="solid">
        <fgColor theme="4" tint="-0.249977111117893"/>
        <bgColor indexed="64"/>
      </patternFill>
    </fill>
    <fill>
      <patternFill patternType="solid">
        <fgColor rgb="FFFF0000"/>
        <bgColor indexed="64"/>
      </patternFill>
    </fill>
    <fill>
      <patternFill patternType="solid">
        <fgColor theme="4" tint="0.79998168889431442"/>
        <bgColor indexed="64"/>
      </patternFill>
    </fill>
    <fill>
      <patternFill patternType="solid">
        <fgColor theme="0"/>
        <bgColor indexed="64"/>
      </patternFill>
    </fill>
    <fill>
      <patternFill patternType="solid">
        <fgColor theme="4"/>
        <bgColor indexed="64"/>
      </patternFill>
    </fill>
    <fill>
      <patternFill patternType="solid">
        <fgColor theme="4" tint="0.39997558519241921"/>
        <bgColor indexed="64"/>
      </patternFill>
    </fill>
    <fill>
      <patternFill patternType="solid">
        <fgColor theme="4" tint="0.59999389629810485"/>
        <bgColor indexed="64"/>
      </patternFill>
    </fill>
    <fill>
      <patternFill patternType="solid">
        <fgColor rgb="FF00B050"/>
        <bgColor indexed="64"/>
      </patternFill>
    </fill>
  </fills>
  <borders count="5">
    <border>
      <left/>
      <right/>
      <top/>
      <bottom/>
      <diagonal/>
    </border>
    <border>
      <left style="thin">
        <color theme="4"/>
      </left>
      <right style="thin">
        <color theme="4"/>
      </right>
      <top style="thin">
        <color theme="4"/>
      </top>
      <bottom style="thin">
        <color theme="4"/>
      </bottom>
      <diagonal/>
    </border>
    <border>
      <left/>
      <right/>
      <top/>
      <bottom style="thick">
        <color theme="4" tint="0.79998168889431442"/>
      </bottom>
      <diagonal/>
    </border>
    <border>
      <left/>
      <right/>
      <top style="thick">
        <color theme="4" tint="0.79998168889431442"/>
      </top>
      <bottom style="thick">
        <color theme="4" tint="0.79998168889431442"/>
      </bottom>
      <diagonal/>
    </border>
    <border>
      <left/>
      <right/>
      <top style="thick">
        <color theme="4" tint="0.79998168889431442"/>
      </top>
      <bottom/>
      <diagonal/>
    </border>
  </borders>
  <cellStyleXfs count="1">
    <xf numFmtId="0" fontId="0" fillId="0" borderId="0"/>
  </cellStyleXfs>
  <cellXfs count="54">
    <xf numFmtId="0" fontId="0" fillId="0" borderId="0" xfId="0"/>
    <xf numFmtId="0" fontId="3" fillId="0" borderId="0" xfId="0" applyFont="1"/>
    <xf numFmtId="0" fontId="1" fillId="0" borderId="0" xfId="0" applyFont="1"/>
    <xf numFmtId="0" fontId="4" fillId="0" borderId="0" xfId="0" applyFont="1"/>
    <xf numFmtId="0" fontId="5" fillId="0" borderId="0" xfId="0" applyFont="1"/>
    <xf numFmtId="0" fontId="0" fillId="0" borderId="0" xfId="0" applyFont="1"/>
    <xf numFmtId="0" fontId="0" fillId="0" borderId="0" xfId="0" applyAlignment="1">
      <alignment horizontal="center"/>
    </xf>
    <xf numFmtId="0" fontId="0" fillId="0" borderId="0" xfId="0" applyAlignment="1">
      <alignment horizontal="center" vertical="center"/>
    </xf>
    <xf numFmtId="0" fontId="6" fillId="0" borderId="0" xfId="0" applyFont="1" applyAlignment="1">
      <alignment horizontal="center"/>
    </xf>
    <xf numFmtId="164" fontId="0" fillId="0" borderId="0" xfId="0" applyNumberFormat="1" applyAlignment="1">
      <alignment horizontal="center"/>
    </xf>
    <xf numFmtId="164" fontId="0" fillId="0" borderId="0" xfId="0" applyNumberFormat="1"/>
    <xf numFmtId="164" fontId="0" fillId="0" borderId="0" xfId="0" applyNumberFormat="1" applyFont="1" applyAlignment="1">
      <alignment horizontal="center"/>
    </xf>
    <xf numFmtId="164" fontId="2" fillId="0" borderId="0" xfId="0" applyNumberFormat="1" applyFont="1"/>
    <xf numFmtId="0" fontId="0" fillId="0" borderId="0" xfId="0" applyAlignment="1">
      <alignment horizontal="left"/>
    </xf>
    <xf numFmtId="164" fontId="1" fillId="0" borderId="0" xfId="0" applyNumberFormat="1" applyFont="1" applyAlignment="1">
      <alignment horizontal="center"/>
    </xf>
    <xf numFmtId="0" fontId="2" fillId="0" borderId="0" xfId="0" applyFont="1" applyAlignment="1">
      <alignment horizontal="center"/>
    </xf>
    <xf numFmtId="4" fontId="1" fillId="0" borderId="0" xfId="0" applyNumberFormat="1" applyFont="1" applyAlignment="1">
      <alignment horizontal="center"/>
    </xf>
    <xf numFmtId="0" fontId="7" fillId="0" borderId="0" xfId="0" applyFont="1"/>
    <xf numFmtId="0" fontId="1" fillId="3" borderId="0" xfId="0" applyFont="1" applyFill="1" applyAlignment="1">
      <alignment horizontal="left"/>
    </xf>
    <xf numFmtId="0" fontId="8" fillId="4" borderId="0" xfId="0" applyFont="1" applyFill="1" applyAlignment="1">
      <alignment horizontal="left" vertical="center" indent="1"/>
    </xf>
    <xf numFmtId="0" fontId="9" fillId="5" borderId="0" xfId="0" applyFont="1" applyFill="1" applyAlignment="1">
      <alignment vertical="center"/>
    </xf>
    <xf numFmtId="0" fontId="10" fillId="5" borderId="0" xfId="0" applyFont="1" applyFill="1" applyAlignment="1">
      <alignment horizontal="left" vertical="center"/>
    </xf>
    <xf numFmtId="0" fontId="11" fillId="6" borderId="0" xfId="0" applyFont="1" applyFill="1" applyAlignment="1">
      <alignment horizontal="left" vertical="center"/>
    </xf>
    <xf numFmtId="0" fontId="11" fillId="6" borderId="0" xfId="0" applyFont="1" applyFill="1" applyAlignment="1">
      <alignment horizontal="left" vertical="center" indent="1"/>
    </xf>
    <xf numFmtId="0" fontId="9" fillId="6" borderId="0" xfId="0" applyFont="1" applyFill="1" applyAlignment="1">
      <alignment vertical="center"/>
    </xf>
    <xf numFmtId="0" fontId="9" fillId="0" borderId="0" xfId="0" applyFont="1" applyAlignment="1">
      <alignment vertical="center"/>
    </xf>
    <xf numFmtId="0" fontId="9" fillId="7" borderId="0" xfId="0" applyFont="1" applyFill="1" applyAlignment="1">
      <alignment vertical="center"/>
    </xf>
    <xf numFmtId="0" fontId="14" fillId="7" borderId="0" xfId="0" applyFont="1" applyFill="1" applyAlignment="1">
      <alignment horizontal="center" vertical="center"/>
    </xf>
    <xf numFmtId="0" fontId="9" fillId="4" borderId="0" xfId="0" applyFont="1" applyFill="1" applyAlignment="1">
      <alignment vertical="center"/>
    </xf>
    <xf numFmtId="0" fontId="15" fillId="0" borderId="0" xfId="0" applyFont="1" applyAlignment="1">
      <alignment vertical="center"/>
    </xf>
    <xf numFmtId="165" fontId="16" fillId="5" borderId="1" xfId="0" applyNumberFormat="1" applyFont="1" applyFill="1" applyBorder="1" applyAlignment="1">
      <alignment horizontal="center" vertical="center"/>
    </xf>
    <xf numFmtId="0" fontId="8" fillId="4" borderId="0" xfId="0" applyFont="1" applyFill="1" applyAlignment="1">
      <alignment horizontal="right" vertical="center" indent="1"/>
    </xf>
    <xf numFmtId="9" fontId="14" fillId="6" borderId="2" xfId="0" applyNumberFormat="1" applyFont="1" applyFill="1" applyBorder="1" applyAlignment="1">
      <alignment horizontal="center" vertical="center"/>
    </xf>
    <xf numFmtId="38" fontId="8" fillId="8" borderId="2" xfId="0" applyNumberFormat="1" applyFont="1" applyFill="1" applyBorder="1" applyAlignment="1">
      <alignment horizontal="right" vertical="center"/>
    </xf>
    <xf numFmtId="0" fontId="14" fillId="7" borderId="0" xfId="0" applyFont="1" applyFill="1" applyAlignment="1">
      <alignment horizontal="center"/>
    </xf>
    <xf numFmtId="0" fontId="15" fillId="0" borderId="0" xfId="0" applyFont="1" applyAlignment="1">
      <alignment vertical="top"/>
    </xf>
    <xf numFmtId="165" fontId="18" fillId="6" borderId="0" xfId="0" applyNumberFormat="1" applyFont="1" applyFill="1" applyBorder="1" applyAlignment="1">
      <alignment horizontal="center" vertical="center"/>
    </xf>
    <xf numFmtId="9" fontId="14" fillId="3" borderId="3" xfId="0" applyNumberFormat="1" applyFont="1" applyFill="1" applyBorder="1" applyAlignment="1">
      <alignment horizontal="center" vertical="center"/>
    </xf>
    <xf numFmtId="9" fontId="14" fillId="9" borderId="3" xfId="0" applyNumberFormat="1" applyFont="1" applyFill="1" applyBorder="1" applyAlignment="1">
      <alignment horizontal="center" vertical="center"/>
    </xf>
    <xf numFmtId="0" fontId="13" fillId="2" borderId="0" xfId="0" applyFont="1" applyFill="1" applyBorder="1" applyAlignment="1">
      <alignment vertical="center"/>
    </xf>
    <xf numFmtId="9" fontId="14" fillId="4" borderId="4" xfId="0" applyNumberFormat="1" applyFont="1" applyFill="1" applyBorder="1" applyAlignment="1">
      <alignment horizontal="center" vertical="center"/>
    </xf>
    <xf numFmtId="38" fontId="8" fillId="4" borderId="2" xfId="0" applyNumberFormat="1" applyFont="1" applyFill="1" applyBorder="1" applyAlignment="1">
      <alignment horizontal="right" vertical="center"/>
    </xf>
    <xf numFmtId="165" fontId="19" fillId="8" borderId="0" xfId="0" applyNumberFormat="1" applyFont="1" applyFill="1" applyBorder="1" applyAlignment="1">
      <alignment horizontal="center" vertical="center"/>
    </xf>
    <xf numFmtId="9" fontId="0" fillId="0" borderId="0" xfId="0" applyNumberFormat="1"/>
    <xf numFmtId="10" fontId="0" fillId="0" borderId="0" xfId="0" applyNumberFormat="1"/>
    <xf numFmtId="0" fontId="0" fillId="0" borderId="0" xfId="0" applyBorder="1"/>
    <xf numFmtId="164" fontId="6" fillId="0" borderId="0" xfId="0" applyNumberFormat="1" applyFont="1" applyAlignment="1" applyProtection="1">
      <alignment horizontal="center"/>
      <protection locked="0"/>
    </xf>
    <xf numFmtId="0" fontId="6" fillId="0" borderId="0" xfId="0" applyFont="1" applyAlignment="1" applyProtection="1">
      <alignment horizontal="center"/>
      <protection locked="0"/>
    </xf>
    <xf numFmtId="9" fontId="6" fillId="0" borderId="0" xfId="0" applyNumberFormat="1" applyFont="1" applyAlignment="1" applyProtection="1">
      <alignment horizontal="center"/>
      <protection locked="0"/>
    </xf>
    <xf numFmtId="0" fontId="12" fillId="0" borderId="0" xfId="0" applyFont="1" applyAlignment="1" applyProtection="1">
      <alignment horizontal="center"/>
      <protection locked="0"/>
    </xf>
    <xf numFmtId="0" fontId="8" fillId="4" borderId="0" xfId="0" applyFont="1" applyFill="1" applyAlignment="1">
      <alignment horizontal="left" vertical="center"/>
    </xf>
    <xf numFmtId="0" fontId="8" fillId="4" borderId="0" xfId="0" applyFont="1" applyFill="1" applyAlignment="1">
      <alignment horizontal="left" vertical="center" indent="1"/>
    </xf>
    <xf numFmtId="0" fontId="11" fillId="6" borderId="0" xfId="0" applyFont="1" applyFill="1" applyBorder="1" applyAlignment="1">
      <alignment horizontal="center" vertical="center"/>
    </xf>
    <xf numFmtId="166" fontId="17" fillId="4" borderId="0" xfId="0" applyNumberFormat="1" applyFont="1" applyFill="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6089800759234787"/>
          <c:y val="8.5217501909195484E-2"/>
          <c:w val="0.66100586936118755"/>
          <c:h val="0.71453123635612947"/>
        </c:manualLayout>
      </c:layout>
      <c:doughnutChart>
        <c:varyColors val="1"/>
        <c:ser>
          <c:idx val="0"/>
          <c:order val="0"/>
          <c:spPr>
            <a:ln>
              <a:noFill/>
            </a:ln>
          </c:spPr>
          <c:dPt>
            <c:idx val="1"/>
            <c:bubble3D val="0"/>
            <c:spPr>
              <a:solidFill>
                <a:srgbClr val="FF0000"/>
              </a:solidFill>
              <a:ln>
                <a:noFill/>
              </a:ln>
            </c:spPr>
          </c:dPt>
          <c:dPt>
            <c:idx val="2"/>
            <c:bubble3D val="0"/>
            <c:spPr>
              <a:solidFill>
                <a:srgbClr val="00B050"/>
              </a:solidFill>
              <a:ln>
                <a:noFill/>
              </a:ln>
            </c:spPr>
          </c:dPt>
          <c:dLbls>
            <c:spPr>
              <a:noFill/>
              <a:ln>
                <a:noFill/>
              </a:ln>
              <a:effectLst/>
            </c:spPr>
            <c:showLegendKey val="0"/>
            <c:showVal val="1"/>
            <c:showCatName val="0"/>
            <c:showSerName val="0"/>
            <c:showPercent val="0"/>
            <c:showBubbleSize val="0"/>
            <c:showLeaderLines val="1"/>
            <c:extLst>
              <c:ext xmlns:c15="http://schemas.microsoft.com/office/drawing/2012/chart" uri="{CE6537A1-D6FC-4f65-9D91-7224C49458BB}">
                <c15:layout/>
              </c:ext>
            </c:extLst>
          </c:dLbls>
          <c:cat>
            <c:strRef>
              <c:extLst>
                <c:ext xmlns:c15="http://schemas.microsoft.com/office/drawing/2012/chart" uri="{02D57815-91ED-43cb-92C2-25804820EDAC}">
                  <c15:fullRef>
                    <c15:sqref>'ROI-patchVantage'!$D$5:$D$9</c15:sqref>
                  </c15:fullRef>
                </c:ext>
              </c:extLst>
              <c:f>'ROI-patchVantage'!$D$5:$D$7</c:f>
              <c:strCache>
                <c:ptCount val="3"/>
                <c:pt idx="0">
                  <c:v>Oracle RDBMS</c:v>
                </c:pt>
                <c:pt idx="1">
                  <c:v>E-Business Suite</c:v>
                </c:pt>
                <c:pt idx="2">
                  <c:v>Oracle Fusion </c:v>
                </c:pt>
              </c:strCache>
            </c:strRef>
          </c:cat>
          <c:val>
            <c:numRef>
              <c:extLst>
                <c:ext xmlns:c15="http://schemas.microsoft.com/office/drawing/2012/chart" uri="{02D57815-91ED-43cb-92C2-25804820EDAC}">
                  <c15:fullRef>
                    <c15:sqref>'ROI-patchVantage'!$E$5:$E$9</c15:sqref>
                  </c15:fullRef>
                </c:ext>
              </c:extLst>
              <c:f>'ROI-patchVantage'!$E$5:$E$7</c:f>
              <c:numCache>
                <c:formatCode>0%</c:formatCode>
                <c:ptCount val="3"/>
                <c:pt idx="0">
                  <c:v>6.0351826792963463E-2</c:v>
                </c:pt>
                <c:pt idx="1">
                  <c:v>0.21583220568335593</c:v>
                </c:pt>
                <c:pt idx="2">
                  <c:v>0.7238159675236806</c:v>
                </c:pt>
              </c:numCache>
            </c:numRef>
          </c:val>
          <c:extLst>
            <c:ext xmlns:c15="http://schemas.microsoft.com/office/drawing/2012/chart" uri="{02D57815-91ED-43cb-92C2-25804820EDAC}">
              <c15:categoryFilterExceptions>
                <c15:categoryFilterException>
                  <c15:sqref>'ROI-patchVantage'!$E$8</c15:sqref>
                  <c15:spPr xmlns:c15="http://schemas.microsoft.com/office/drawing/2012/chart">
                    <a:solidFill>
                      <a:schemeClr val="tx2"/>
                    </a:solidFill>
                    <a:ln>
                      <a:noFill/>
                    </a:ln>
                  </c15:spPr>
                  <c15:bubble3D val="0"/>
                </c15:categoryFilterException>
                <c15:categoryFilterException>
                  <c15:sqref>'ROI-patchVantage'!$E$9</c15:sqref>
                  <c15:spPr xmlns:c15="http://schemas.microsoft.com/office/drawing/2012/chart">
                    <a:solidFill>
                      <a:srgbClr val="FFC000"/>
                    </a:solidFill>
                    <a:ln>
                      <a:noFill/>
                    </a:ln>
                  </c15:spPr>
                  <c15:bubble3D val="0"/>
                </c15:categoryFilterException>
              </c15:categoryFilterExceptions>
            </c:ext>
          </c:extLst>
        </c:ser>
        <c:dLbls>
          <c:showLegendKey val="0"/>
          <c:showVal val="0"/>
          <c:showCatName val="0"/>
          <c:showSerName val="0"/>
          <c:showPercent val="0"/>
          <c:showBubbleSize val="0"/>
          <c:showLeaderLines val="1"/>
        </c:dLbls>
        <c:firstSliceAng val="0"/>
        <c:holeSize val="50"/>
      </c:doughnutChart>
      <c:spPr>
        <a:noFill/>
        <a:ln>
          <a:noFill/>
        </a:ln>
        <a:effectLst/>
      </c:spPr>
    </c:plotArea>
    <c:plotVisOnly val="1"/>
    <c:dispBlanksAs val="gap"/>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jpeg"/><Relationship Id="rId1" Type="http://schemas.openxmlformats.org/officeDocument/2006/relationships/image" Target="../media/image1.jpg"/><Relationship Id="rId4"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6</xdr:col>
      <xdr:colOff>495300</xdr:colOff>
      <xdr:row>0</xdr:row>
      <xdr:rowOff>257175</xdr:rowOff>
    </xdr:from>
    <xdr:to>
      <xdr:col>8</xdr:col>
      <xdr:colOff>485775</xdr:colOff>
      <xdr:row>0</xdr:row>
      <xdr:rowOff>676275</xdr:rowOff>
    </xdr:to>
    <xdr:pic>
      <xdr:nvPicPr>
        <xdr:cNvPr id="14" name="Picture 1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924800" y="257175"/>
          <a:ext cx="1714500" cy="419100"/>
        </a:xfrm>
        <a:prstGeom prst="rect">
          <a:avLst/>
        </a:prstGeom>
      </xdr:spPr>
    </xdr:pic>
    <xdr:clientData/>
  </xdr:twoCellAnchor>
  <xdr:twoCellAnchor editAs="oneCell">
    <xdr:from>
      <xdr:col>4</xdr:col>
      <xdr:colOff>476250</xdr:colOff>
      <xdr:row>0</xdr:row>
      <xdr:rowOff>28575</xdr:rowOff>
    </xdr:from>
    <xdr:to>
      <xdr:col>5</xdr:col>
      <xdr:colOff>304038</xdr:colOff>
      <xdr:row>0</xdr:row>
      <xdr:rowOff>808863</xdr:rowOff>
    </xdr:to>
    <xdr:pic>
      <xdr:nvPicPr>
        <xdr:cNvPr id="18" name="Picture 17"/>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962525" y="28575"/>
          <a:ext cx="780288" cy="780288"/>
        </a:xfrm>
        <a:prstGeom prst="rect">
          <a:avLst/>
        </a:prstGeom>
      </xdr:spPr>
    </xdr:pic>
    <xdr:clientData/>
  </xdr:twoCellAnchor>
  <xdr:twoCellAnchor editAs="oneCell">
    <xdr:from>
      <xdr:col>5</xdr:col>
      <xdr:colOff>676275</xdr:colOff>
      <xdr:row>0</xdr:row>
      <xdr:rowOff>104775</xdr:rowOff>
    </xdr:from>
    <xdr:to>
      <xdr:col>6</xdr:col>
      <xdr:colOff>304800</xdr:colOff>
      <xdr:row>0</xdr:row>
      <xdr:rowOff>747903</xdr:rowOff>
    </xdr:to>
    <xdr:pic>
      <xdr:nvPicPr>
        <xdr:cNvPr id="21" name="Picture 20"/>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7143750" y="104775"/>
          <a:ext cx="914400" cy="643128"/>
        </a:xfrm>
        <a:prstGeom prst="rect">
          <a:avLst/>
        </a:prstGeom>
      </xdr:spPr>
    </xdr:pic>
    <xdr:clientData/>
  </xdr:twoCellAnchor>
  <xdr:twoCellAnchor>
    <xdr:from>
      <xdr:col>5</xdr:col>
      <xdr:colOff>1238250</xdr:colOff>
      <xdr:row>3</xdr:row>
      <xdr:rowOff>28574</xdr:rowOff>
    </xdr:from>
    <xdr:to>
      <xdr:col>11</xdr:col>
      <xdr:colOff>85725</xdr:colOff>
      <xdr:row>10</xdr:row>
      <xdr:rowOff>19050</xdr:rowOff>
    </xdr:to>
    <xdr:graphicFrame macro="">
      <xdr:nvGraphicFramePr>
        <xdr:cNvPr id="5"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editAs="oneCell">
    <xdr:from>
      <xdr:col>9</xdr:col>
      <xdr:colOff>85725</xdr:colOff>
      <xdr:row>0</xdr:row>
      <xdr:rowOff>38100</xdr:rowOff>
    </xdr:from>
    <xdr:to>
      <xdr:col>11</xdr:col>
      <xdr:colOff>581025</xdr:colOff>
      <xdr:row>1</xdr:row>
      <xdr:rowOff>0</xdr:rowOff>
    </xdr:to>
    <xdr:pic>
      <xdr:nvPicPr>
        <xdr:cNvPr id="2" name="Picture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001000" y="38100"/>
          <a:ext cx="1714500" cy="41910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P75"/>
  <sheetViews>
    <sheetView showGridLines="0" tabSelected="1" topLeftCell="A4" workbookViewId="0">
      <selection activeCell="U9" sqref="U9"/>
    </sheetView>
  </sheetViews>
  <sheetFormatPr defaultRowHeight="15" x14ac:dyDescent="0.25"/>
  <cols>
    <col min="1" max="1" width="5" customWidth="1"/>
    <col min="2" max="2" width="43.5703125" customWidth="1"/>
    <col min="3" max="3" width="16.140625" customWidth="1"/>
    <col min="4" max="4" width="18" customWidth="1"/>
    <col min="5" max="5" width="14.28515625" customWidth="1"/>
    <col min="6" max="6" width="19.28515625" customWidth="1"/>
    <col min="7" max="7" width="15" customWidth="1"/>
    <col min="8" max="8" width="10.85546875" customWidth="1"/>
    <col min="9" max="9" width="15.7109375" customWidth="1"/>
    <col min="10" max="10" width="2.7109375" hidden="1" customWidth="1"/>
    <col min="11" max="11" width="10" hidden="1" customWidth="1"/>
    <col min="12" max="12" width="13" customWidth="1"/>
    <col min="13" max="13" width="6.5703125" hidden="1" customWidth="1"/>
    <col min="14" max="14" width="11.28515625" hidden="1" customWidth="1"/>
    <col min="15" max="15" width="7.5703125" hidden="1" customWidth="1"/>
    <col min="16" max="16" width="19.140625" hidden="1" customWidth="1"/>
  </cols>
  <sheetData>
    <row r="1" spans="2:11" ht="63.75" customHeight="1" x14ac:dyDescent="0.25">
      <c r="B1" s="21" t="s">
        <v>39</v>
      </c>
      <c r="C1" s="20"/>
      <c r="D1" s="20"/>
      <c r="E1" s="20"/>
    </row>
    <row r="3" spans="2:11" s="25" customFormat="1" ht="22.5" customHeight="1" x14ac:dyDescent="0.25">
      <c r="B3" s="39" t="s">
        <v>52</v>
      </c>
      <c r="C3" s="52" t="s">
        <v>56</v>
      </c>
      <c r="D3" s="52"/>
      <c r="E3" s="52"/>
      <c r="F3" s="52"/>
      <c r="G3" s="52"/>
      <c r="H3" s="52"/>
      <c r="I3" s="52"/>
      <c r="K3"/>
    </row>
    <row r="4" spans="2:11" s="25" customFormat="1" ht="22.5" customHeight="1" x14ac:dyDescent="0.25">
      <c r="B4" s="27" t="s">
        <v>55</v>
      </c>
      <c r="C4" s="28"/>
      <c r="D4" s="28"/>
      <c r="E4" s="19"/>
      <c r="F4" s="19"/>
      <c r="G4" s="28"/>
      <c r="H4" s="28"/>
      <c r="I4" s="28"/>
      <c r="K4" s="29"/>
    </row>
    <row r="5" spans="2:11" s="25" customFormat="1" ht="22.5" customHeight="1" thickBot="1" x14ac:dyDescent="0.3">
      <c r="B5" s="30">
        <f>P23+P28+P33</f>
        <v>479280</v>
      </c>
      <c r="C5" s="28"/>
      <c r="D5" s="31" t="s">
        <v>15</v>
      </c>
      <c r="E5" s="32">
        <f>H23/B9</f>
        <v>6.0351826792963463E-2</v>
      </c>
      <c r="F5" s="33">
        <f>H23</f>
        <v>21408</v>
      </c>
      <c r="G5" s="28"/>
      <c r="H5" s="28"/>
      <c r="I5" s="28"/>
    </row>
    <row r="6" spans="2:11" s="25" customFormat="1" ht="22.5" customHeight="1" thickTop="1" thickBot="1" x14ac:dyDescent="0.3">
      <c r="B6" s="34" t="s">
        <v>53</v>
      </c>
      <c r="C6" s="28"/>
      <c r="D6" s="31" t="s">
        <v>57</v>
      </c>
      <c r="E6" s="37">
        <f>H28/B9</f>
        <v>0.21583220568335593</v>
      </c>
      <c r="F6" s="33">
        <f>H28</f>
        <v>76560.000000000015</v>
      </c>
      <c r="G6" s="53">
        <f>B9</f>
        <v>354720</v>
      </c>
      <c r="H6" s="53"/>
      <c r="I6" s="53"/>
      <c r="K6" s="35"/>
    </row>
    <row r="7" spans="2:11" s="25" customFormat="1" ht="22.5" customHeight="1" thickTop="1" thickBot="1" x14ac:dyDescent="0.3">
      <c r="B7" s="36">
        <f>B5-B9</f>
        <v>124560</v>
      </c>
      <c r="C7" s="28"/>
      <c r="D7" s="31" t="s">
        <v>58</v>
      </c>
      <c r="E7" s="38">
        <f>H33/B9</f>
        <v>0.7238159675236806</v>
      </c>
      <c r="F7" s="33">
        <f>H33</f>
        <v>256752</v>
      </c>
      <c r="G7" s="53"/>
      <c r="H7" s="53"/>
      <c r="I7" s="53"/>
      <c r="K7" s="35"/>
    </row>
    <row r="8" spans="2:11" s="25" customFormat="1" ht="22.5" customHeight="1" thickTop="1" thickBot="1" x14ac:dyDescent="0.3">
      <c r="B8" s="27" t="s">
        <v>54</v>
      </c>
      <c r="C8" s="28"/>
      <c r="D8" s="31"/>
      <c r="E8" s="40"/>
      <c r="F8" s="41"/>
      <c r="G8" s="28"/>
      <c r="H8" s="28"/>
      <c r="I8" s="28"/>
      <c r="K8" s="35"/>
    </row>
    <row r="9" spans="2:11" s="25" customFormat="1" ht="22.5" customHeight="1" thickTop="1" thickBot="1" x14ac:dyDescent="0.3">
      <c r="B9" s="42">
        <f>H23+H28+H33</f>
        <v>354720</v>
      </c>
      <c r="C9" s="28"/>
      <c r="D9" s="31"/>
      <c r="E9" s="40"/>
      <c r="F9" s="41"/>
      <c r="G9" s="28"/>
      <c r="H9" s="28"/>
      <c r="I9" s="28"/>
      <c r="K9" s="29"/>
    </row>
    <row r="10" spans="2:11" s="25" customFormat="1" ht="18.75" customHeight="1" thickTop="1" x14ac:dyDescent="0.25">
      <c r="B10" s="26"/>
      <c r="C10" s="28"/>
      <c r="D10" s="28"/>
      <c r="E10" s="28"/>
      <c r="F10" s="28"/>
      <c r="G10" s="28"/>
      <c r="H10" s="28"/>
      <c r="I10" s="28"/>
    </row>
    <row r="12" spans="2:11" ht="9" customHeight="1" x14ac:dyDescent="0.25"/>
    <row r="13" spans="2:11" ht="20.25" customHeight="1" x14ac:dyDescent="0.25">
      <c r="B13" s="23" t="s">
        <v>40</v>
      </c>
      <c r="C13" s="22"/>
      <c r="D13" s="24"/>
      <c r="E13" s="24"/>
      <c r="F13" s="24"/>
      <c r="G13" s="24"/>
      <c r="H13" s="24"/>
      <c r="I13" s="24"/>
      <c r="J13" s="24"/>
      <c r="K13" s="24"/>
    </row>
    <row r="14" spans="2:11" ht="18.75" customHeight="1" x14ac:dyDescent="0.25">
      <c r="B14" s="50" t="s">
        <v>43</v>
      </c>
      <c r="C14" s="50"/>
      <c r="D14" s="50"/>
      <c r="E14" s="50"/>
      <c r="F14" s="51" t="s">
        <v>81</v>
      </c>
      <c r="G14" s="51"/>
      <c r="H14" s="51"/>
      <c r="I14" s="51"/>
    </row>
    <row r="15" spans="2:11" x14ac:dyDescent="0.25">
      <c r="H15" s="6"/>
    </row>
    <row r="16" spans="2:11" x14ac:dyDescent="0.25">
      <c r="B16" s="2" t="s">
        <v>77</v>
      </c>
      <c r="H16" s="6"/>
    </row>
    <row r="17" spans="2:16" x14ac:dyDescent="0.25">
      <c r="B17" s="5" t="s">
        <v>18</v>
      </c>
      <c r="C17" s="6">
        <f>Parameters!C34</f>
        <v>2</v>
      </c>
      <c r="D17" s="6">
        <f>Parameters!C10*Parameters!C9</f>
        <v>1</v>
      </c>
      <c r="E17" s="6">
        <f>C17*D17*Parameters!C15</f>
        <v>1.2</v>
      </c>
      <c r="F17" s="9">
        <f>E17*Parameters!C5+ IF(Parameters!C19&gt;1,E17*(Parameters!C4-Parameters!C5),0)</f>
        <v>48</v>
      </c>
      <c r="G17" s="11">
        <f>F17*Parameters!C17</f>
        <v>2304</v>
      </c>
      <c r="H17" s="6"/>
      <c r="M17" s="6">
        <f>C17*D17</f>
        <v>2</v>
      </c>
      <c r="N17" s="11">
        <f>M17*Parameters!C5+ IF(Parameters!C19&gt;1,M17*(Parameters!C4-Parameters!C5),0)</f>
        <v>80</v>
      </c>
      <c r="O17">
        <f>N17*Parameters!C17</f>
        <v>3840</v>
      </c>
    </row>
    <row r="18" spans="2:16" x14ac:dyDescent="0.25">
      <c r="B18" t="s">
        <v>78</v>
      </c>
      <c r="C18" s="6">
        <f>IF(Parameters!C19&gt;1,Parameters!C30*Parameters!C18*Parameters!C19,Parameters!C30*Parameters!C18)</f>
        <v>1.5</v>
      </c>
      <c r="D18" s="6">
        <f>Parameters!C9</f>
        <v>5</v>
      </c>
      <c r="E18" s="7">
        <f>C18*D18*Parameters!C16</f>
        <v>3.75</v>
      </c>
      <c r="F18" s="9">
        <f>E18*Parameters!C5</f>
        <v>150</v>
      </c>
      <c r="G18" s="9">
        <f>F18*Parameters!C17</f>
        <v>7200</v>
      </c>
      <c r="H18" s="6"/>
      <c r="M18" s="6">
        <f>C18*D18</f>
        <v>7.5</v>
      </c>
      <c r="N18" s="9">
        <f>M18*Parameters!C5</f>
        <v>300</v>
      </c>
      <c r="O18">
        <f>N18*Parameters!C17</f>
        <v>14400</v>
      </c>
    </row>
    <row r="19" spans="2:16" x14ac:dyDescent="0.25">
      <c r="F19" s="9"/>
      <c r="G19" s="9"/>
      <c r="H19" s="16"/>
    </row>
    <row r="20" spans="2:16" x14ac:dyDescent="0.25">
      <c r="B20" s="18" t="s">
        <v>15</v>
      </c>
      <c r="C20" s="6"/>
      <c r="D20" s="6"/>
      <c r="F20" s="9"/>
      <c r="G20" s="14"/>
      <c r="H20" s="6"/>
    </row>
    <row r="21" spans="2:16" x14ac:dyDescent="0.25">
      <c r="B21" t="s">
        <v>19</v>
      </c>
      <c r="C21" s="6">
        <f>Parameters!C31*Parameters!C18</f>
        <v>2</v>
      </c>
      <c r="D21" s="6">
        <f>Parameters!C9*Parameters!C11</f>
        <v>2</v>
      </c>
      <c r="E21" s="6">
        <f>C21*D21*Parameters!C14</f>
        <v>3.2</v>
      </c>
      <c r="F21" s="9">
        <f>E21*Parameters!C5+ IF(Parameters!C19&gt;1,E21*(Parameters!C4-Parameters!C5),0)</f>
        <v>128</v>
      </c>
      <c r="G21" s="9">
        <f>F21*Parameters!C17</f>
        <v>6144</v>
      </c>
      <c r="H21" s="6"/>
      <c r="M21" s="6">
        <f>C21*D21</f>
        <v>4</v>
      </c>
      <c r="N21" s="9">
        <f>M21*Parameters!C5+ IF(Parameters!C19&gt;1,M21*(Parameters!C4-Parameters!C5),0)</f>
        <v>160</v>
      </c>
      <c r="O21">
        <f>N21*Parameters!C17</f>
        <v>7680</v>
      </c>
    </row>
    <row r="22" spans="2:16" x14ac:dyDescent="0.25">
      <c r="B22" t="s">
        <v>20</v>
      </c>
      <c r="C22" s="6">
        <f>IF(Parameters!C19&gt;1,Parameters!C27*Parameters!C18*Parameters!C19*Parameters!C22*Parameters!C25,Parameters!C27*Parameters!C18*Parameters!C22*Parameters!C25)</f>
        <v>5</v>
      </c>
      <c r="D22" s="6">
        <f>Parameters!C10*Parameters!C9</f>
        <v>1</v>
      </c>
      <c r="E22" s="6">
        <f>C22*D22*Parameters!C13</f>
        <v>3</v>
      </c>
      <c r="F22" s="9">
        <f>E22*Parameters!C5+ IF(Parameters!C19&gt;1,E22*(Parameters!C4-Parameters!C5),0)</f>
        <v>120</v>
      </c>
      <c r="G22" s="9">
        <f>F22*Parameters!C17</f>
        <v>5760</v>
      </c>
      <c r="H22" s="6"/>
      <c r="M22" s="6">
        <f>C22*D22</f>
        <v>5</v>
      </c>
      <c r="N22" s="11">
        <f>M22*Parameters!C5+ IF(Parameters!C26&gt;1,M22*(Parameters!C4-Parameters!C5),0)</f>
        <v>325</v>
      </c>
      <c r="O22">
        <f>N22*Parameters!C17</f>
        <v>15600</v>
      </c>
    </row>
    <row r="23" spans="2:16" x14ac:dyDescent="0.25">
      <c r="B23" t="s">
        <v>34</v>
      </c>
      <c r="C23" s="6"/>
      <c r="D23" s="6"/>
      <c r="E23" s="6"/>
      <c r="F23" s="9"/>
      <c r="G23" s="9"/>
      <c r="H23" s="14">
        <f>G17+G18+G21+G22</f>
        <v>21408</v>
      </c>
      <c r="I23" s="43">
        <f>H23/P23</f>
        <v>0.51560693641618494</v>
      </c>
      <c r="P23" s="14">
        <f>O17+O18+O21+O22</f>
        <v>41520</v>
      </c>
    </row>
    <row r="24" spans="2:16" x14ac:dyDescent="0.25">
      <c r="B24" s="6"/>
      <c r="C24" s="6"/>
      <c r="D24" s="6"/>
      <c r="F24" s="9"/>
      <c r="G24" s="14"/>
      <c r="H24" s="6"/>
    </row>
    <row r="25" spans="2:16" x14ac:dyDescent="0.25">
      <c r="B25" s="18" t="s">
        <v>16</v>
      </c>
      <c r="C25" s="6"/>
      <c r="D25" s="6"/>
      <c r="F25" s="9"/>
      <c r="G25" s="14"/>
      <c r="H25" s="6"/>
    </row>
    <row r="26" spans="2:16" x14ac:dyDescent="0.25">
      <c r="B26" t="s">
        <v>21</v>
      </c>
      <c r="C26" s="6">
        <f>Parameters!C31+Parameters!C32*Parameters!C20*Parameters!C18</f>
        <v>14</v>
      </c>
      <c r="D26" s="7">
        <f>Parameters!C9*Parameters!C11</f>
        <v>2</v>
      </c>
      <c r="E26" s="6">
        <f>C26*D26*Parameters!C14</f>
        <v>22.400000000000002</v>
      </c>
      <c r="F26" s="9">
        <f>E26*Parameters!C6+ IF(Parameters!C19&gt;1,E26*(Parameters!C4-Parameters!C5),0)</f>
        <v>1232.0000000000002</v>
      </c>
      <c r="G26" s="9">
        <f>F26*Parameters!C17</f>
        <v>59136.000000000015</v>
      </c>
      <c r="H26" s="6"/>
      <c r="M26" s="6">
        <f>C26*D26</f>
        <v>28</v>
      </c>
      <c r="N26" s="11">
        <f>M26*Parameters!C6+ IF(Parameters!C19&gt;1,M26*(Parameters!C4-Parameters!C5),0)</f>
        <v>1540</v>
      </c>
      <c r="O26">
        <f>N26*Parameters!C17</f>
        <v>73920</v>
      </c>
    </row>
    <row r="27" spans="2:16" x14ac:dyDescent="0.25">
      <c r="B27" t="s">
        <v>22</v>
      </c>
      <c r="C27" s="6">
        <f>Parameters!C28*Parameters!C18*Parameters!C22*Parameters!C24*Parameters!C25</f>
        <v>5</v>
      </c>
      <c r="D27" s="6">
        <f>Parameters!C10*Parameters!C9</f>
        <v>1</v>
      </c>
      <c r="E27" s="6">
        <f>C27*D27*Parameters!C13</f>
        <v>3</v>
      </c>
      <c r="F27" s="9">
        <f>E27*Parameters!C6+ IF(Parameters!C19&gt;1,E27*(Parameters!C4-Parameters!C5),0)</f>
        <v>165</v>
      </c>
      <c r="G27" s="9">
        <f>F27*Parameters!C17</f>
        <v>7920</v>
      </c>
      <c r="H27" s="6"/>
      <c r="M27" s="6">
        <f>C27*D27</f>
        <v>5</v>
      </c>
      <c r="N27" s="11">
        <f>M27*Parameters!C6+ IF(Parameters!C19&gt;1,M27*(Parameters!C4-Parameters!C5),0)</f>
        <v>275</v>
      </c>
      <c r="O27">
        <f>N27*Parameters!C17</f>
        <v>13200</v>
      </c>
    </row>
    <row r="28" spans="2:16" x14ac:dyDescent="0.25">
      <c r="B28" s="13" t="s">
        <v>79</v>
      </c>
      <c r="C28" s="6"/>
      <c r="D28" s="6"/>
      <c r="F28" s="9"/>
      <c r="G28" s="14"/>
      <c r="H28" s="14">
        <f>G17+G18+G26+G27</f>
        <v>76560.000000000015</v>
      </c>
      <c r="I28" s="44">
        <f>H28/P28</f>
        <v>0.72665148063781337</v>
      </c>
      <c r="P28" s="14">
        <f>O17+O18+O26+O27</f>
        <v>105360</v>
      </c>
    </row>
    <row r="29" spans="2:16" x14ac:dyDescent="0.25">
      <c r="B29" s="6"/>
      <c r="C29" s="6"/>
      <c r="D29" s="6"/>
      <c r="F29" s="9"/>
      <c r="G29" s="14"/>
      <c r="H29" s="6"/>
    </row>
    <row r="30" spans="2:16" x14ac:dyDescent="0.25">
      <c r="B30" s="18" t="s">
        <v>17</v>
      </c>
      <c r="C30" s="6"/>
      <c r="D30" s="6"/>
      <c r="F30" s="9"/>
      <c r="G30" s="14"/>
      <c r="H30" s="9"/>
    </row>
    <row r="31" spans="2:16" x14ac:dyDescent="0.25">
      <c r="B31" s="5" t="s">
        <v>23</v>
      </c>
      <c r="C31" s="6">
        <f>2*Parameters!C31+Parameters!C33*Parameters!C21*Parameters!C18</f>
        <v>36</v>
      </c>
      <c r="D31" s="7">
        <f>Parameters!C9*Parameters!C11</f>
        <v>2</v>
      </c>
      <c r="E31" s="6">
        <f>C31*D31*Parameters!C14</f>
        <v>57.6</v>
      </c>
      <c r="F31" s="9">
        <f>E31*Parameters!C7+ IF(Parameters!C19&gt;1,E31*(Parameters!C4-Parameters!C5),0)</f>
        <v>4896</v>
      </c>
      <c r="G31" s="9">
        <f>F31*Parameters!C17</f>
        <v>235008</v>
      </c>
      <c r="H31" s="6"/>
      <c r="M31" s="6">
        <f>C31*D31</f>
        <v>72</v>
      </c>
      <c r="N31" s="11">
        <f>M31*Parameters!C7+ IF(Parameters!C19&gt;1,M31*(Parameters!C4-Parameters!C5),0)</f>
        <v>6120</v>
      </c>
      <c r="O31">
        <f>N31*Parameters!C17</f>
        <v>293760</v>
      </c>
    </row>
    <row r="32" spans="2:16" x14ac:dyDescent="0.25">
      <c r="B32" t="s">
        <v>24</v>
      </c>
      <c r="C32" s="6">
        <f>Parameters!C29*Parameters!C18*Parameters!C22*Parameters!C24</f>
        <v>5</v>
      </c>
      <c r="D32" s="6">
        <f>Parameters!C10*Parameters!C9</f>
        <v>1</v>
      </c>
      <c r="E32" s="6">
        <f>C32*D32*Parameters!C13</f>
        <v>3</v>
      </c>
      <c r="F32" s="9">
        <f>E32*Parameters!C7+ IF(Parameters!C19&gt;1,E32*(Parameters!C4-Parameters!C5),0)</f>
        <v>255</v>
      </c>
      <c r="G32" s="9">
        <f>F32*Parameters!C17</f>
        <v>12240</v>
      </c>
      <c r="H32" s="6"/>
      <c r="M32" s="6">
        <f>C32*D32</f>
        <v>5</v>
      </c>
      <c r="N32" s="11">
        <f>M32*Parameters!C7+ IF(Parameters!C19&gt;1,M32*(Parameters!C4-Parameters!C5),0)</f>
        <v>425</v>
      </c>
      <c r="O32">
        <f>N32*Parameters!C17</f>
        <v>20400</v>
      </c>
    </row>
    <row r="33" spans="2:16" x14ac:dyDescent="0.25">
      <c r="B33" s="13" t="s">
        <v>80</v>
      </c>
      <c r="F33" s="6"/>
      <c r="G33" s="6"/>
      <c r="H33" s="14">
        <f>G17+G18+G31+G32</f>
        <v>256752</v>
      </c>
      <c r="I33" s="44">
        <f>H33/P33</f>
        <v>0.77241877256317693</v>
      </c>
      <c r="P33" s="14">
        <f>O17+O18+O31+O32</f>
        <v>332400</v>
      </c>
    </row>
    <row r="34" spans="2:16" x14ac:dyDescent="0.25">
      <c r="F34" s="6"/>
      <c r="G34" s="6"/>
      <c r="H34" s="6"/>
    </row>
    <row r="35" spans="2:16" x14ac:dyDescent="0.25">
      <c r="B35" s="13"/>
      <c r="F35" s="9"/>
      <c r="G35" s="10"/>
      <c r="H35" s="14"/>
    </row>
    <row r="36" spans="2:16" x14ac:dyDescent="0.25">
      <c r="F36" s="6"/>
    </row>
    <row r="37" spans="2:16" x14ac:dyDescent="0.25">
      <c r="F37" s="10"/>
      <c r="G37" s="10"/>
      <c r="H37" s="10"/>
      <c r="I37" s="10"/>
      <c r="J37" s="10"/>
      <c r="K37" s="10"/>
    </row>
    <row r="38" spans="2:16" x14ac:dyDescent="0.25">
      <c r="F38" s="10"/>
      <c r="G38" s="10"/>
      <c r="H38" s="10"/>
      <c r="I38" s="10"/>
      <c r="J38" s="10"/>
      <c r="K38" s="10"/>
    </row>
    <row r="39" spans="2:16" x14ac:dyDescent="0.25">
      <c r="F39" s="10"/>
      <c r="G39" s="12"/>
      <c r="H39" s="12"/>
      <c r="I39" s="12"/>
      <c r="J39" s="12"/>
      <c r="K39" s="12"/>
    </row>
    <row r="53" spans="2:14" x14ac:dyDescent="0.25">
      <c r="J53" s="1"/>
    </row>
    <row r="58" spans="2:14" x14ac:dyDescent="0.25">
      <c r="B58" s="1"/>
    </row>
    <row r="59" spans="2:14" x14ac:dyDescent="0.25">
      <c r="J59" s="1"/>
    </row>
    <row r="63" spans="2:14" x14ac:dyDescent="0.25">
      <c r="N63" s="2"/>
    </row>
    <row r="65" spans="2:14" x14ac:dyDescent="0.25">
      <c r="N65" s="2"/>
    </row>
    <row r="68" spans="2:14" x14ac:dyDescent="0.25">
      <c r="B68" s="1"/>
    </row>
    <row r="71" spans="2:14" x14ac:dyDescent="0.25">
      <c r="B71" s="1"/>
    </row>
    <row r="75" spans="2:14" x14ac:dyDescent="0.25">
      <c r="E75" s="2"/>
    </row>
  </sheetData>
  <sheetProtection algorithmName="SHA-512" hashValue="TS72wy1g79Txlufux9bPW0sEtH+1OKtp3vu43uOcItDlbCZObBcjuAPTM+JLIScp3rTmGMx0jF2u5ScgIjPz3A==" saltValue="kEYyOm5g6lCBbfy75wU4aA==" spinCount="100000" sheet="1" objects="1" scenarios="1"/>
  <mergeCells count="4">
    <mergeCell ref="B14:E14"/>
    <mergeCell ref="F14:I14"/>
    <mergeCell ref="C3:I3"/>
    <mergeCell ref="G6:I7"/>
  </mergeCells>
  <pageMargins left="0.7" right="0.7" top="0.75" bottom="0.75" header="0.3" footer="0.3"/>
  <pageSetup paperSize="9" scale="7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7"/>
  <sheetViews>
    <sheetView showGridLines="0" topLeftCell="A4" workbookViewId="0">
      <selection activeCell="J13" sqref="J13"/>
    </sheetView>
  </sheetViews>
  <sheetFormatPr defaultRowHeight="15" x14ac:dyDescent="0.25"/>
  <cols>
    <col min="2" max="2" width="55.140625" customWidth="1"/>
  </cols>
  <sheetData>
    <row r="1" spans="1:7" ht="36" customHeight="1" x14ac:dyDescent="0.25">
      <c r="A1" s="21"/>
      <c r="B1" s="21" t="s">
        <v>51</v>
      </c>
    </row>
    <row r="2" spans="1:7" ht="16.5" customHeight="1" x14ac:dyDescent="0.25">
      <c r="A2" s="21"/>
      <c r="B2" s="21"/>
    </row>
    <row r="3" spans="1:7" x14ac:dyDescent="0.25">
      <c r="B3" s="4" t="s">
        <v>76</v>
      </c>
      <c r="C3" s="15" t="s">
        <v>31</v>
      </c>
    </row>
    <row r="4" spans="1:7" x14ac:dyDescent="0.25">
      <c r="B4" s="5" t="s">
        <v>10</v>
      </c>
      <c r="C4" s="46">
        <v>65</v>
      </c>
      <c r="D4" s="4" t="s">
        <v>84</v>
      </c>
      <c r="E4" s="4"/>
      <c r="F4" s="4"/>
      <c r="G4" s="4"/>
    </row>
    <row r="5" spans="1:7" x14ac:dyDescent="0.25">
      <c r="B5" s="5" t="s">
        <v>2</v>
      </c>
      <c r="C5" s="46">
        <v>40</v>
      </c>
      <c r="D5" s="4"/>
      <c r="E5" s="4"/>
      <c r="F5" s="4"/>
      <c r="G5" s="4"/>
    </row>
    <row r="6" spans="1:7" x14ac:dyDescent="0.25">
      <c r="B6" s="5" t="s">
        <v>3</v>
      </c>
      <c r="C6" s="46">
        <v>55</v>
      </c>
      <c r="D6" s="4"/>
      <c r="E6" s="4"/>
      <c r="F6" s="4"/>
      <c r="G6" s="4"/>
    </row>
    <row r="7" spans="1:7" x14ac:dyDescent="0.25">
      <c r="B7" s="5" t="s">
        <v>4</v>
      </c>
      <c r="C7" s="46">
        <v>85</v>
      </c>
      <c r="D7" s="4"/>
      <c r="E7" s="4"/>
      <c r="F7" s="4"/>
      <c r="G7" s="4"/>
    </row>
    <row r="8" spans="1:7" x14ac:dyDescent="0.25">
      <c r="B8" s="4"/>
      <c r="C8" s="47"/>
      <c r="D8" s="4"/>
      <c r="E8" s="4"/>
      <c r="F8" s="4"/>
      <c r="G8" s="4"/>
    </row>
    <row r="9" spans="1:7" x14ac:dyDescent="0.25">
      <c r="B9" s="17" t="s">
        <v>1</v>
      </c>
      <c r="C9" s="47">
        <v>5</v>
      </c>
      <c r="D9" s="4" t="s">
        <v>69</v>
      </c>
      <c r="E9" s="4"/>
      <c r="F9" s="4"/>
      <c r="G9" s="4"/>
    </row>
    <row r="10" spans="1:7" x14ac:dyDescent="0.25">
      <c r="B10" s="5" t="s">
        <v>25</v>
      </c>
      <c r="C10" s="48">
        <v>0.2</v>
      </c>
      <c r="D10" s="4" t="s">
        <v>82</v>
      </c>
      <c r="E10" s="4"/>
      <c r="F10" s="4"/>
      <c r="G10" s="4"/>
    </row>
    <row r="11" spans="1:7" x14ac:dyDescent="0.25">
      <c r="B11" s="5" t="s">
        <v>26</v>
      </c>
      <c r="C11" s="48">
        <v>0.4</v>
      </c>
      <c r="D11" s="4" t="s">
        <v>85</v>
      </c>
      <c r="E11" s="4"/>
      <c r="F11" s="4"/>
      <c r="G11" s="4"/>
    </row>
    <row r="12" spans="1:7" x14ac:dyDescent="0.25">
      <c r="B12" s="4"/>
      <c r="C12" s="47"/>
      <c r="D12" s="4"/>
      <c r="E12" s="4"/>
      <c r="F12" s="4"/>
      <c r="G12" s="4"/>
    </row>
    <row r="13" spans="1:7" x14ac:dyDescent="0.25">
      <c r="B13" s="5" t="s">
        <v>27</v>
      </c>
      <c r="C13" s="48">
        <v>0.6</v>
      </c>
      <c r="D13" s="4" t="s">
        <v>83</v>
      </c>
      <c r="E13" s="4"/>
      <c r="F13" s="4"/>
      <c r="G13" s="4"/>
    </row>
    <row r="14" spans="1:7" x14ac:dyDescent="0.25">
      <c r="B14" s="5" t="s">
        <v>28</v>
      </c>
      <c r="C14" s="48">
        <v>0.8</v>
      </c>
      <c r="D14" s="4" t="s">
        <v>35</v>
      </c>
      <c r="E14" s="4"/>
      <c r="F14" s="4"/>
      <c r="G14" s="4"/>
    </row>
    <row r="15" spans="1:7" x14ac:dyDescent="0.25">
      <c r="B15" s="5" t="s">
        <v>29</v>
      </c>
      <c r="C15" s="48">
        <v>0.6</v>
      </c>
      <c r="D15" s="4" t="s">
        <v>35</v>
      </c>
      <c r="E15" s="4"/>
      <c r="F15" s="4"/>
      <c r="G15" s="4"/>
    </row>
    <row r="16" spans="1:7" x14ac:dyDescent="0.25">
      <c r="B16" s="5" t="s">
        <v>30</v>
      </c>
      <c r="C16" s="48">
        <v>0.5</v>
      </c>
      <c r="D16" s="4" t="s">
        <v>35</v>
      </c>
      <c r="G16" s="4"/>
    </row>
    <row r="17" spans="2:7" x14ac:dyDescent="0.25">
      <c r="B17" s="5" t="s">
        <v>6</v>
      </c>
      <c r="C17" s="47">
        <v>48</v>
      </c>
      <c r="D17" s="4" t="s">
        <v>47</v>
      </c>
      <c r="E17" s="4"/>
      <c r="F17" s="4"/>
      <c r="G17" s="4"/>
    </row>
    <row r="18" spans="2:7" x14ac:dyDescent="0.25">
      <c r="B18" s="5" t="s">
        <v>7</v>
      </c>
      <c r="C18" s="47">
        <v>1</v>
      </c>
      <c r="D18" s="4" t="s">
        <v>48</v>
      </c>
      <c r="E18" s="4"/>
      <c r="F18" s="4"/>
      <c r="G18" s="4"/>
    </row>
    <row r="19" spans="2:7" x14ac:dyDescent="0.25">
      <c r="B19" s="5" t="s">
        <v>12</v>
      </c>
      <c r="C19" s="47">
        <v>0</v>
      </c>
      <c r="D19" s="4" t="s">
        <v>49</v>
      </c>
      <c r="E19" s="4"/>
      <c r="F19" s="4"/>
      <c r="G19" s="4"/>
    </row>
    <row r="20" spans="2:7" x14ac:dyDescent="0.25">
      <c r="B20" s="5" t="s">
        <v>11</v>
      </c>
      <c r="C20" s="47">
        <v>2</v>
      </c>
      <c r="D20" s="4" t="s">
        <v>50</v>
      </c>
      <c r="E20" s="4"/>
      <c r="F20" s="4"/>
      <c r="G20" s="4"/>
    </row>
    <row r="21" spans="2:7" x14ac:dyDescent="0.25">
      <c r="B21" s="5" t="s">
        <v>44</v>
      </c>
      <c r="C21" s="47">
        <v>4</v>
      </c>
      <c r="D21" s="4" t="s">
        <v>45</v>
      </c>
      <c r="E21" s="4"/>
      <c r="F21" s="4"/>
      <c r="G21" s="4"/>
    </row>
    <row r="22" spans="2:7" x14ac:dyDescent="0.25">
      <c r="B22" s="5" t="s">
        <v>14</v>
      </c>
      <c r="C22" s="47">
        <v>1.25</v>
      </c>
      <c r="D22" s="4" t="s">
        <v>36</v>
      </c>
      <c r="E22" s="4"/>
      <c r="F22" s="4"/>
      <c r="G22" s="4"/>
    </row>
    <row r="23" spans="2:7" x14ac:dyDescent="0.25">
      <c r="B23" s="4"/>
      <c r="C23" s="47"/>
      <c r="D23" s="4" t="s">
        <v>38</v>
      </c>
      <c r="E23" s="4"/>
      <c r="F23" s="4"/>
      <c r="G23" s="4"/>
    </row>
    <row r="24" spans="2:7" x14ac:dyDescent="0.25">
      <c r="B24" s="4" t="s">
        <v>59</v>
      </c>
      <c r="C24" s="47">
        <v>1</v>
      </c>
      <c r="D24" s="4" t="s">
        <v>60</v>
      </c>
      <c r="E24" s="4"/>
      <c r="F24" s="4"/>
      <c r="G24" s="4"/>
    </row>
    <row r="25" spans="2:7" x14ac:dyDescent="0.25">
      <c r="B25" s="4" t="s">
        <v>61</v>
      </c>
      <c r="C25" s="47">
        <v>2</v>
      </c>
      <c r="D25" s="4" t="s">
        <v>68</v>
      </c>
      <c r="E25" s="4"/>
      <c r="F25" s="4"/>
      <c r="G25" s="4"/>
    </row>
    <row r="26" spans="2:7" x14ac:dyDescent="0.25">
      <c r="B26" s="4"/>
      <c r="C26" s="49" t="s">
        <v>32</v>
      </c>
      <c r="D26" s="4"/>
      <c r="E26" s="4"/>
      <c r="F26" s="4"/>
      <c r="G26" s="4"/>
    </row>
    <row r="27" spans="2:7" x14ac:dyDescent="0.25">
      <c r="B27" s="5" t="s">
        <v>62</v>
      </c>
      <c r="C27" s="47">
        <v>2</v>
      </c>
      <c r="D27" s="4" t="s">
        <v>37</v>
      </c>
      <c r="E27" s="4"/>
      <c r="F27" s="4"/>
      <c r="G27" s="4"/>
    </row>
    <row r="28" spans="2:7" x14ac:dyDescent="0.25">
      <c r="B28" s="5" t="s">
        <v>63</v>
      </c>
      <c r="C28" s="47">
        <v>2</v>
      </c>
      <c r="D28" s="4"/>
      <c r="E28" s="4"/>
      <c r="F28" s="4"/>
      <c r="G28" s="4"/>
    </row>
    <row r="29" spans="2:7" x14ac:dyDescent="0.25">
      <c r="B29" s="5" t="s">
        <v>64</v>
      </c>
      <c r="C29" s="47">
        <v>4</v>
      </c>
      <c r="D29" s="4"/>
      <c r="E29" s="4"/>
      <c r="F29" s="4"/>
      <c r="G29" s="4"/>
    </row>
    <row r="30" spans="2:7" x14ac:dyDescent="0.25">
      <c r="B30" s="5" t="s">
        <v>33</v>
      </c>
      <c r="C30" s="47">
        <v>1.5</v>
      </c>
    </row>
    <row r="31" spans="2:7" x14ac:dyDescent="0.25">
      <c r="B31" s="5" t="s">
        <v>65</v>
      </c>
      <c r="C31" s="47">
        <v>2</v>
      </c>
    </row>
    <row r="32" spans="2:7" x14ac:dyDescent="0.25">
      <c r="B32" s="5" t="s">
        <v>66</v>
      </c>
      <c r="C32" s="47">
        <v>6</v>
      </c>
    </row>
    <row r="33" spans="2:4" x14ac:dyDescent="0.25">
      <c r="B33" s="5" t="s">
        <v>67</v>
      </c>
      <c r="C33" s="47">
        <v>8</v>
      </c>
    </row>
    <row r="34" spans="2:4" x14ac:dyDescent="0.25">
      <c r="B34" s="5" t="s">
        <v>89</v>
      </c>
      <c r="C34" s="47">
        <v>2</v>
      </c>
    </row>
    <row r="35" spans="2:4" x14ac:dyDescent="0.25">
      <c r="B35" s="4"/>
      <c r="C35" s="8"/>
      <c r="D35" s="4" t="s">
        <v>86</v>
      </c>
    </row>
    <row r="36" spans="2:4" x14ac:dyDescent="0.25">
      <c r="D36" t="s">
        <v>42</v>
      </c>
    </row>
    <row r="37" spans="2:4" x14ac:dyDescent="0.25">
      <c r="D37" t="s">
        <v>41</v>
      </c>
    </row>
  </sheetData>
  <dataValidations count="15">
    <dataValidation type="whole" allowBlank="1" showInputMessage="1" showErrorMessage="1" sqref="C25">
      <formula1>2</formula1>
      <formula2>10000</formula2>
    </dataValidation>
    <dataValidation type="whole" allowBlank="1" showInputMessage="1" showErrorMessage="1" sqref="C17">
      <formula1>48</formula1>
      <formula2>52</formula2>
    </dataValidation>
    <dataValidation type="list" allowBlank="1" showInputMessage="1" showErrorMessage="1" promptTitle="Work Pattern" prompt="Critical environments will require constant attention,likewise consultancies that manage data across time zones will incurr more overhead. " sqref="C18">
      <formula1>"1,2,3"</formula1>
    </dataValidation>
    <dataValidation type="decimal" allowBlank="1" showInputMessage="1" showErrorMessage="1" promptTitle="Time Saved Administration" prompt="General tasks such as starting/stopping environments,changing passwords,monitoring &amp; alerts,audting DBA activity and tracking patch history. These are fixed costs across all environments. " sqref="C16">
      <formula1>0</formula1>
      <formula2>100</formula2>
    </dataValidation>
    <dataValidation type="whole" allowBlank="1" showInputMessage="1" showErrorMessage="1" promptTitle="Total Number of Environments " prompt="The environments include_x000a_ Production_x000a_Test_x000a_Development_x000a_Support_x000a_Patch_x000a_Sandbox _x000a_Conversion etc" sqref="C9">
      <formula1>2</formula1>
      <formula2>10000</formula2>
    </dataValidation>
    <dataValidation allowBlank="1" showInputMessage="1" showErrorMessage="1" promptTitle="Environments Actually Patched" prompt="Not all environments will be patched from the total. Estimate percentage of environments patched weekly" sqref="C10"/>
    <dataValidation allowBlank="1" showInputMessage="1" showErrorMessage="1" promptTitle="Environments Actually Cloned" prompt="Not all environments will be cloned. Estimate the percentage cloned ona  weekly basis. As a general rule Patching and Cloning is mutally exclusive. In other words some customers patch the envionments if the data is important whilst others refresh" sqref="C11"/>
    <dataValidation type="decimal" allowBlank="1" showInputMessage="1" showErrorMessage="1" promptTitle="Tiem Saved Patching" prompt="The product downloads patches from MOS,uploads to server and applies. Muliple patches can be applied to many environments in parallel. Consultation with the DBA and users is still required so assess which patches to apply. " sqref="C13">
      <formula1>0</formula1>
      <formula2>100</formula2>
    </dataValidation>
    <dataValidation type="decimal" allowBlank="1" showInputMessage="1" showErrorMessage="1" promptTitle="Time Saved Cloning" prompt="Cloning is end-to-end which conists of copying source code and database. Consquently most if not all this process is automated. " sqref="C14">
      <formula1>0</formula1>
      <formula2>100</formula2>
    </dataValidation>
    <dataValidation type="decimal" allowBlank="1" showInputMessage="1" showErrorMessage="1" promptTitle="Time Saved Backup" prompt="The backup can be restored anytime ,done anytime. It provides a command line interface to avoid reliance on the GUI. It has been used and tested on some very large customer sites. " sqref="C15">
      <formula1>0</formula1>
      <formula2>100</formula2>
    </dataValidation>
    <dataValidation allowBlank="1" showInputMessage="1" showErrorMessage="1" promptTitle="Time Saved Administration" sqref="B16"/>
    <dataValidation type="list" allowBlank="1" showInputMessage="1" showErrorMessage="1" promptTitle="Real Application Clusters(RAC) " prompt="The skill set is higher when using RAC and activity like patching has to be performed on multiple nodes. " sqref="C19">
      <formula1>"0,2,3,4,5,6,7,8,9"</formula1>
    </dataValidation>
    <dataValidation allowBlank="1" showInputMessage="1" showErrorMessage="1" promptTitle="Critical Patch Updates(CPU)" prompt="In order to close vulnarabilities sites must apply CPU's every 3 months. The patches are cumulative but time is required to prepare the working list especially for ERP. the company offers a service to delivery prepared solutions and that can deployed." sqref="C22"/>
    <dataValidation allowBlank="1" showInputMessage="1" showErrorMessage="1" promptTitle="Technical Staff Rates" prompt="these will cary county-to-country and depend on the DBA role. Some useful comparisions(High and Low )_x000a_http://www.dba-oracle.com/consulting_prices.htm_x000a__x000a_http://www.itcareerfinder.com/brain-food/it-salaries/database-administrator-salary-range.html_x000a_" sqref="C4"/>
    <dataValidation type="decimal" allowBlank="1" showInputMessage="1" showErrorMessage="1" sqref="C27:C34">
      <formula1>0</formula1>
      <formula2>168</formula2>
    </dataValidation>
  </dataValidation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C24"/>
  <sheetViews>
    <sheetView showGridLines="0" workbookViewId="0">
      <selection activeCell="U13" sqref="U13"/>
    </sheetView>
  </sheetViews>
  <sheetFormatPr defaultRowHeight="15" x14ac:dyDescent="0.25"/>
  <sheetData>
    <row r="2" spans="1:3" x14ac:dyDescent="0.25">
      <c r="A2" s="4" t="s">
        <v>70</v>
      </c>
    </row>
    <row r="3" spans="1:3" x14ac:dyDescent="0.25">
      <c r="A3" s="4"/>
    </row>
    <row r="4" spans="1:3" x14ac:dyDescent="0.25">
      <c r="A4" s="4" t="s">
        <v>0</v>
      </c>
      <c r="C4" s="3"/>
    </row>
    <row r="5" spans="1:3" x14ac:dyDescent="0.25">
      <c r="A5" s="4"/>
      <c r="C5" s="3"/>
    </row>
    <row r="6" spans="1:3" x14ac:dyDescent="0.25">
      <c r="A6" s="4" t="s">
        <v>75</v>
      </c>
      <c r="C6" s="3"/>
    </row>
    <row r="7" spans="1:3" x14ac:dyDescent="0.25">
      <c r="A7" s="4"/>
      <c r="C7" s="3"/>
    </row>
    <row r="8" spans="1:3" x14ac:dyDescent="0.25">
      <c r="A8" s="4" t="s">
        <v>5</v>
      </c>
      <c r="C8" s="3"/>
    </row>
    <row r="9" spans="1:3" x14ac:dyDescent="0.25">
      <c r="A9" s="4"/>
      <c r="C9" s="3"/>
    </row>
    <row r="10" spans="1:3" x14ac:dyDescent="0.25">
      <c r="A10" s="4" t="s">
        <v>8</v>
      </c>
      <c r="C10" s="3"/>
    </row>
    <row r="11" spans="1:3" x14ac:dyDescent="0.25">
      <c r="A11" s="4"/>
      <c r="C11" s="3"/>
    </row>
    <row r="12" spans="1:3" x14ac:dyDescent="0.25">
      <c r="A12" s="4" t="s">
        <v>9</v>
      </c>
    </row>
    <row r="13" spans="1:3" x14ac:dyDescent="0.25">
      <c r="A13" s="4"/>
    </row>
    <row r="14" spans="1:3" x14ac:dyDescent="0.25">
      <c r="A14" s="4" t="s">
        <v>74</v>
      </c>
    </row>
    <row r="15" spans="1:3" x14ac:dyDescent="0.25">
      <c r="A15" s="4"/>
    </row>
    <row r="16" spans="1:3" x14ac:dyDescent="0.25">
      <c r="A16" s="4" t="s">
        <v>13</v>
      </c>
    </row>
    <row r="18" spans="1:1" x14ac:dyDescent="0.25">
      <c r="A18" t="s">
        <v>73</v>
      </c>
    </row>
    <row r="20" spans="1:1" x14ac:dyDescent="0.25">
      <c r="A20" t="s">
        <v>46</v>
      </c>
    </row>
    <row r="22" spans="1:1" x14ac:dyDescent="0.25">
      <c r="A22" t="s">
        <v>72</v>
      </c>
    </row>
    <row r="24" spans="1:1" x14ac:dyDescent="0.25">
      <c r="A24" t="s">
        <v>71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D13"/>
  <sheetViews>
    <sheetView showGridLines="0" workbookViewId="0">
      <selection activeCell="C20" sqref="C20"/>
    </sheetView>
  </sheetViews>
  <sheetFormatPr defaultRowHeight="15" x14ac:dyDescent="0.25"/>
  <cols>
    <col min="1" max="1" width="44.85546875" customWidth="1"/>
    <col min="4" max="4" width="43.42578125" customWidth="1"/>
  </cols>
  <sheetData>
    <row r="2" spans="1:4" x14ac:dyDescent="0.25">
      <c r="A2" s="2" t="s">
        <v>98</v>
      </c>
    </row>
    <row r="4" spans="1:4" x14ac:dyDescent="0.25">
      <c r="A4" s="23" t="s">
        <v>104</v>
      </c>
      <c r="B4" s="22"/>
      <c r="C4" s="24"/>
      <c r="D4" s="24"/>
    </row>
    <row r="5" spans="1:4" x14ac:dyDescent="0.25">
      <c r="A5" s="50" t="s">
        <v>103</v>
      </c>
      <c r="B5" s="50"/>
      <c r="C5" s="50"/>
      <c r="D5" s="50"/>
    </row>
    <row r="7" spans="1:4" x14ac:dyDescent="0.25">
      <c r="A7" s="6" t="s">
        <v>97</v>
      </c>
      <c r="D7" s="6" t="s">
        <v>99</v>
      </c>
    </row>
    <row r="8" spans="1:4" x14ac:dyDescent="0.25">
      <c r="A8" s="6" t="s">
        <v>91</v>
      </c>
      <c r="D8" s="6" t="s">
        <v>100</v>
      </c>
    </row>
    <row r="9" spans="1:4" x14ac:dyDescent="0.25">
      <c r="A9" s="6" t="s">
        <v>92</v>
      </c>
      <c r="D9" s="6" t="s">
        <v>101</v>
      </c>
    </row>
    <row r="10" spans="1:4" x14ac:dyDescent="0.25">
      <c r="A10" s="6" t="s">
        <v>93</v>
      </c>
      <c r="D10" s="6" t="s">
        <v>105</v>
      </c>
    </row>
    <row r="11" spans="1:4" x14ac:dyDescent="0.25">
      <c r="A11" s="6" t="s">
        <v>94</v>
      </c>
      <c r="D11" s="6" t="s">
        <v>102</v>
      </c>
    </row>
    <row r="12" spans="1:4" x14ac:dyDescent="0.25">
      <c r="A12" s="6" t="s">
        <v>95</v>
      </c>
      <c r="D12" s="6" t="s">
        <v>106</v>
      </c>
    </row>
    <row r="13" spans="1:4" x14ac:dyDescent="0.25">
      <c r="A13" s="6" t="s">
        <v>96</v>
      </c>
      <c r="D13" s="6" t="s">
        <v>107</v>
      </c>
    </row>
  </sheetData>
  <mergeCells count="1">
    <mergeCell ref="A5:D5"/>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6"/>
  <sheetViews>
    <sheetView showGridLines="0" workbookViewId="0">
      <selection activeCell="O11" sqref="O11"/>
    </sheetView>
  </sheetViews>
  <sheetFormatPr defaultRowHeight="15" x14ac:dyDescent="0.25"/>
  <cols>
    <col min="1" max="16384" width="9.140625" style="45"/>
  </cols>
  <sheetData>
    <row r="2" spans="1:1" x14ac:dyDescent="0.25">
      <c r="A2" s="45" t="s">
        <v>87</v>
      </c>
    </row>
    <row r="4" spans="1:1" x14ac:dyDescent="0.25">
      <c r="A4" s="45" t="s">
        <v>88</v>
      </c>
    </row>
    <row r="6" spans="1:1" x14ac:dyDescent="0.25">
      <c r="A6" s="45" t="s">
        <v>90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ROI-patchVantage</vt:lpstr>
      <vt:lpstr>Parameters</vt:lpstr>
      <vt:lpstr>Comments</vt:lpstr>
      <vt:lpstr>Other Benefits &amp; Cost Savings</vt:lpstr>
      <vt:lpstr>Legal</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dmmcnish</dc:creator>
  <cp:lastModifiedBy>dmmcnish</cp:lastModifiedBy>
  <cp:lastPrinted>2015-11-08T18:31:14Z</cp:lastPrinted>
  <dcterms:created xsi:type="dcterms:W3CDTF">2014-08-19T06:03:26Z</dcterms:created>
  <dcterms:modified xsi:type="dcterms:W3CDTF">2016-11-14T02:23:55Z</dcterms:modified>
</cp:coreProperties>
</file>